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955119EB-DEAD-4400-B83B-7D698DB8EF6C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E46" i="59"/>
  <c r="H20" i="59"/>
  <c r="H15" i="59"/>
  <c r="E9" i="59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F56" i="59"/>
  <c r="H110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<sst xmlns="http://schemas.openxmlformats.org/spreadsheetml/2006/main" count="862" uniqueCount="606">
  <si>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</si>
  <si>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</si>
  <si>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</si>
  <si>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</si>
  <si>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</si>
  <si>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</si>
  <si>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</si>
  <si>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</si>
  <si>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</si>
  <si>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</si>
  <si>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</si>
  <si>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</si>
  <si>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</si>
  <si>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</si>
  <si>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</si>
  <si>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</si>
  <si>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</si>
  <si>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</si>
  <si>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</si>
  <si>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</si>
  <si>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</si>
  <si>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</si>
  <si>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</si>
  <si>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</si>
  <si>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</si>
  <si>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</si>
  <si>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</si>
  <si>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</si>
  <si>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</si>
  <si>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</si>
  <si>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</si>
  <si>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</si>
  <si>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</si>
  <si>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</si>
  <si>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</si>
  <si>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</si>
  <si>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</si>
  <si>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</si>
  <si>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</si>
  <si>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</si>
  <si>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</si>
  <si>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</si>
  <si>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</si>
  <si>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</si>
  <si>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</si>
  <si>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</si>
  <si>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</si>
  <si>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</si>
  <si>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</si>
  <si>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</si>
  <si>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</si>
  <si>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</si>
  <si>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</si>
  <si>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</si>
  <si>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</si>
  <si>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</si>
  <si>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</si>
  <si>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</si>
  <si>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</si>
  <si>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</si>
  <si>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</si>
  <si>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</si>
  <si>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</si>
  <si>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</si>
  <si>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</si>
  <si>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</si>
  <si>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</si>
  <si>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</si>
  <si>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</si>
  <si>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</si>
  <si>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</si>
  <si>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</si>
  <si>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</si>
  <si>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</si>
  <si>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</si>
  <si>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</si>
  <si>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</si>
  <si>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</si>
  <si>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</si>
  <si>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</si>
  <si>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</si>
  <si>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</si>
  <si>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</si>
  <si>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</si>
  <si>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</si>
  <si>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</si>
  <si>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</si>
  <si>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</si>
  <si>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</si>
  <si>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</si>
  <si>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</si>
  <si>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</si>
  <si>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</si>
  <si>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</si>
  <si>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</si>
  <si>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</si>
  <si>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</si>
  <si>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</si>
  <si>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</si>
  <si>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</si>
  <si>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</si>
  <si>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</si>
  <si>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</si>
  <si>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</si>
  <si>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</si>
  <si>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</si>
  <si>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</si>
  <si>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</si>
  <si>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</si>
  <si>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</si>
  <si>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</si>
  <si>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</si>
  <si>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</si>
  <si>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</si>
  <si>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</si>
  <si>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</si>
  <si>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</si>
  <si>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</si>
  <si>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</si>
  <si>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</si>
  <si>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</si>
  <si>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</si>
  <si>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</si>
  <si>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</si>
  <si>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</si>
  <si>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</si>
  <si>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</si>
  <si>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</si>
  <si>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</si>
  <si>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</si>
  <si>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</si>
  <si>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</si>
  <si>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</si>
  <si>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</si>
  <si>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</si>
  <si>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</si>
  <si>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</si>
  <si>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</si>
  <si>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</si>
  <si>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</si>
  <si>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</si>
  <si>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</si>
  <si>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</si>
  <si>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</si>
  <si>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</si>
  <si>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</si>
  <si>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</si>
  <si>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</si>
  <si>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</si>
  <si>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</si>
  <si>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</si>
  <si>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</si>
  <si>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</si>
  <si>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</si>
  <si>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</si>
  <si>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</si>
  <si>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</si>
  <si>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</si>
  <si>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</si>
  <si>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</si>
  <si>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</si>
  <si>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</si>
  <si>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</si>
  <si>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</si>
  <si>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</si>
  <si>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</si>
  <si>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</si>
  <si>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</si>
  <si>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</si>
  <si>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</si>
  <si>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</si>
  <si>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</si>
  <si>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</si>
  <si>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</si>
  <si>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</si>
  <si>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</si>
  <si>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</si>
  <si>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</si>
  <si>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</si>
  <si>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</si>
  <si>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</si>
  <si>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</si>
  <si>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</si>
  <si>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</si>
  <si>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</si>
  <si>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</si>
  <si>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</si>
  <si>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</si>
  <si>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</si>
  <si>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</si>
  <si>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</si>
  <si>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</si>
  <si>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</si>
  <si>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</si>
  <si>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</si>
  <si>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</si>
  <si>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</si>
  <si>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</si>
  <si>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</si>
  <si>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</si>
  <si>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</si>
  <si>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</si>
  <si>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</si>
  <si>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</si>
  <si>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</si>
  <si>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</si>
  <si>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</si>
  <si>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</si>
  <si>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</si>
  <si>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</si>
  <si>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</si>
  <si>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</si>
  <si>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</si>
  <si>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</si>
  <si>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</si>
  <si>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</si>
  <si>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</si>
  <si>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</si>
  <si>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</si>
  <si>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</si>
  <si>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</si>
  <si>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</si>
  <si>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</si>
  <si>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</si>
  <si>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</si>
  <si>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</si>
  <si>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</si>
  <si>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</si>
  <si>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</si>
  <si>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</si>
  <si>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</si>
  <si>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</si>
  <si>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</si>
  <si>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</si>
  <si>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</si>
  <si>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</si>
  <si>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</si>
  <si>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</si>
  <si>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</si>
  <si>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</si>
  <si>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</si>
  <si>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</si>
  <si>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</si>
  <si>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</si>
  <si>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</si>
  <si>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</si>
  <si>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</si>
  <si>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</si>
  <si>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</si>
  <si>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</si>
  <si>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</si>
  <si>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</si>
  <si>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</si>
  <si>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</si>
  <si>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</si>
  <si>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</si>
  <si>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</si>
  <si>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</si>
  <si>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</si>
  <si>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</si>
  <si>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</si>
  <si>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</si>
  <si>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</si>
  <si>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</si>
  <si>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</si>
  <si>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</si>
  <si>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</si>
  <si>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</si>
  <si>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</si>
  <si>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</si>
  <si>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</si>
  <si>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</si>
  <si>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</si>
  <si>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</si>
  <si>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</si>
  <si>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</si>
  <si>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</si>
  <si>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</si>
  <si>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</si>
  <si>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</si>
  <si>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</si>
  <si>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</si>
  <si>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</si>
  <si>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</si>
  <si>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</si>
  <si>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</si>
  <si>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</si>
  <si>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</si>
  <si>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</si>
  <si>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</si>
  <si>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</si>
  <si>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</si>
  <si>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</si>
  <si>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</si>
  <si>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</si>
  <si>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</si>
  <si>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</si>
  <si>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</si>
  <si>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</si>
  <si>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</si>
  <si>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</si>
  <si>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</si>
  <si>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</si>
  <si>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</si>
  <si>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</si>
  <si>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</si>
  <si>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</si>
  <si>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</si>
  <si>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</si>
  <si>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</si>
  <si>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</si>
  <si>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</si>
  <si>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</si>
  <si>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</si>
  <si>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</si>
  <si>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</si>
  <si>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</si>
  <si>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</si>
  <si>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</si>
  <si>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</si>
  <si>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</si>
  <si>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</si>
  <si>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</si>
  <si>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</si>
  <si>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</si>
  <si>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</si>
  <si>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</si>
  <si>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</si>
  <si>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</si>
  <si>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</si>
  <si>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</si>
  <si>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</si>
  <si>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</si>
  <si>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</si>
  <si>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</si>
  <si>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</si>
  <si>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</si>
  <si>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</si>
  <si>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</si>
  <si>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</si>
  <si>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</si>
  <si>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</si>
  <si>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</si>
  <si>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</si>
  <si>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</si>
  <si>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</si>
  <si>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</si>
  <si>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</si>
  <si>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</si>
  <si>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</si>
  <si>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</si>
  <si>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</si>
  <si>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</si>
  <si>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</si>
  <si>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</si>
  <si>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</si>
  <si>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</si>
  <si>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</si>
  <si>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</si>
  <si>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</si>
  <si>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</si>
  <si>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</si>
  <si>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</si>
  <si>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</si>
  <si>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</si>
  <si>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</si>
  <si>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</si>
  <si>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</si>
  <si>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</si>
  <si>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</si>
  <si>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</si>
  <si>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</si>
  <si>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</si>
  <si>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</si>
  <si>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</si>
  <si>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</si>
  <si>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</si>
  <si>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</si>
  <si>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</si>
  <si>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</si>
  <si>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</si>
  <si>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</si>
  <si>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</si>
  <si>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</si>
  <si>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</si>
  <si>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</si>
  <si>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</si>
  <si>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</si>
  <si>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</si>
  <si>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</si>
  <si>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</si>
  <si>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</si>
  <si>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</si>
  <si>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</si>
  <si>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</si>
  <si>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</si>
  <si>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</si>
  <si>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</si>
  <si>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</si>
  <si>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</si>
  <si>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</si>
  <si>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</si>
  <si>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</si>
  <si>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</si>
  <si>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</si>
  <si>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</si>
  <si>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</si>
  <si>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</si>
  <si>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</si>
  <si>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</si>
  <si>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</si>
  <si>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</si>
  <si>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</si>
  <si>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</si>
  <si>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</si>
  <si>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</si>
  <si>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</si>
  <si>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</si>
  <si>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</si>
  <si>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</si>
  <si>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</si>
  <si>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</si>
  <si>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</si>
  <si>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</si>
  <si>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</si>
  <si>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</si>
  <si>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</si>
  <si>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</si>
  <si>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</si>
  <si>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</si>
  <si>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</si>
  <si>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</si>
  <si>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</si>
  <si>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</si>
  <si>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</si>
  <si>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</si>
  <si>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</si>
  <si>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</si>
  <si>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</si>
  <si>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</si>
  <si>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</si>
  <si>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</si>
  <si>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</si>
  <si>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</si>
  <si>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</si>
  <si>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</si>
  <si>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</si>
  <si>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</si>
  <si>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</si>
  <si>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</si>
  <si>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</si>
  <si>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</si>
  <si>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</si>
  <si>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</si>
  <si>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</si>
  <si>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</si>
  <si>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</si>
  <si>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</si>
  <si>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</si>
  <si>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</si>
  <si>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</si>
  <si>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</si>
  <si>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</si>
  <si>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</si>
  <si>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</si>
  <si>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</si>
  <si>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</si>
  <si>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</si>
  <si>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</si>
  <si>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</si>
  <si>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</si>
  <si>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</si>
  <si>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</si>
  <si>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</si>
  <si>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</si>
  <si>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</si>
  <si>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</si>
  <si>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</si>
  <si>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</si>
  <si>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</si>
  <si>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</si>
  <si>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</si>
  <si>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</si>
  <si>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</si>
  <si>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</si>
  <si>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</si>
  <si>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</si>
  <si>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</si>
  <si>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</si>
  <si>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</si>
  <si>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</si>
  <si>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</si>
  <si>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</si>
  <si>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</si>
  <si>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</si>
  <si>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</si>
  <si>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</si>
  <si>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</si>
  <si>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</si>
  <si>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</si>
  <si>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</si>
  <si>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</si>
  <si>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</si>
  <si>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</si>
  <si>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</si>
  <si>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</si>
  <si>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</si>
  <si>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</si>
  <si>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</si>
  <si>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</si>
  <si>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</si>
  <si>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</si>
  <si>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</si>
  <si>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</si>
  <si>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</si>
  <si>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</si>
  <si>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</si>
  <si>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</si>
  <si>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</si>
  <si>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</si>
  <si>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</si>
  <si>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</si>
  <si>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</si>
  <si>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</si>
  <si>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</si>
  <si>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</si>
  <si>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</si>
  <si>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</si>
  <si>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</si>
  <si>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</si>
  <si>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</si>
  <si>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</si>
  <si>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</si>
  <si>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</si>
  <si>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</si>
  <si>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</si>
  <si>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</si>
  <si>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</si>
  <si>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</si>
  <si>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</si>
  <si>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</si>
  <si>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</si>
  <si>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</si>
  <si>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</si>
  <si>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</si>
  <si>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</si>
  <si>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</si>
  <si>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</si>
  <si>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</si>
  <si>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</si>
  <si>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</si>
  <si>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</si>
  <si>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</si>
  <si>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</si>
  <si>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</si>
  <si>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</si>
  <si>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</si>
  <si>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</si>
  <si>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</si>
  <si>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</si>
  <si>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</si>
  <si>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</si>
  <si>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</si>
  <si>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</si>
  <si>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</si>
  <si>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</si>
  <si>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</si>
  <si>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</si>
  <si>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</si>
  <si>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</si>
  <si>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</si>
  <si>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</si>
  <si>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</si>
  <si>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</si>
  <si>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</si>
  <si>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</si>
  <si>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</si>
  <si>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</si>
  <si>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</si>
  <si>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</si>
  <si>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</si>
  <si>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</si>
  <si>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</si>
  <si>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</si>
  <si>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</si>
  <si>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</si>
  <si>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</si>
  <si>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</si>
  <si>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</si>
  <si>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</si>
  <si>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</si>
  <si>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</si>
  <si>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</si>
  <si>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</si>
  <si>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</si>
  <si>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</si>
  <si>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</si>
  <si>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</si>
  <si>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</si>
  <si>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</si>
  <si>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</si>
  <si>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</si>
  <si>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San Felipe, Gto.</t>
  </si>
  <si>
    <t>Del 1 de Enero al 31 de Marzo de 2025</t>
  </si>
  <si>
    <t xml:space="preserve">Bajo protesta de decir verdad declaramos que los Estados Financieros y sus notas, son razonablemente </t>
  </si>
  <si>
    <t>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</si>
</sst>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3</xdr:col>
      <xdr:colOff>671305</xdr:colOff>
      <xdr:row>53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3AC334-2DFC-4393-A2D2-A0DD56468CED}"/>
            </a:ext>
          </a:extLst>
        </xdr:cNvPr>
        <xdr:cNvSpPr txBox="1"/>
      </xdr:nvSpPr>
      <xdr:spPr>
        <a:xfrm>
          <a:off x="981075" y="71437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725365</xdr:colOff>
      <xdr:row>216</xdr:row>
      <xdr:rowOff>117231</xdr:rowOff>
    </xdr:from>
    <xdr:to>
      <xdr:col>3</xdr:col>
      <xdr:colOff>274918</xdr:colOff>
      <xdr:row>222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B6AAAE0-1E27-4BF8-9E8A-DBCB3BF56E6F}"/>
            </a:ext>
          </a:extLst>
        </xdr:cNvPr>
        <xdr:cNvSpPr txBox="1"/>
      </xdr:nvSpPr>
      <xdr:spPr>
        <a:xfrm>
          <a:off x="1392115" y="34106827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1327546</xdr:colOff>
      <xdr:row>175</xdr:row>
      <xdr:rowOff>89297</xdr:rowOff>
    </xdr:from>
    <xdr:to>
      <xdr:col>4</xdr:col>
      <xdr:colOff>783223</xdr:colOff>
      <xdr:row>181</xdr:row>
      <xdr:rowOff>13097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E016BC6-3443-45F8-BD43-61C67944AB86}"/>
            </a:ext>
          </a:extLst>
        </xdr:cNvPr>
        <xdr:cNvSpPr txBox="1"/>
      </xdr:nvSpPr>
      <xdr:spPr>
        <a:xfrm>
          <a:off x="1994296" y="25473422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821532</xdr:colOff>
      <xdr:row>32</xdr:row>
      <xdr:rowOff>107156</xdr:rowOff>
    </xdr:from>
    <xdr:to>
      <xdr:col>4</xdr:col>
      <xdr:colOff>1104693</xdr:colOff>
      <xdr:row>38</xdr:row>
      <xdr:rowOff>30956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57F08B8-442F-4DF9-937C-B4FCCD82D0A5}"/>
            </a:ext>
          </a:extLst>
        </xdr:cNvPr>
        <xdr:cNvSpPr txBox="1"/>
      </xdr:nvSpPr>
      <xdr:spPr>
        <a:xfrm>
          <a:off x="1488282" y="5060156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959827</xdr:colOff>
      <xdr:row>150</xdr:row>
      <xdr:rowOff>117231</xdr:rowOff>
    </xdr:from>
    <xdr:to>
      <xdr:col>4</xdr:col>
      <xdr:colOff>743842</xdr:colOff>
      <xdr:row>156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5C4B717-692B-42D4-92A7-2B8971FA483D}"/>
            </a:ext>
          </a:extLst>
        </xdr:cNvPr>
        <xdr:cNvSpPr txBox="1"/>
      </xdr:nvSpPr>
      <xdr:spPr>
        <a:xfrm>
          <a:off x="1626577" y="224790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131884</xdr:rowOff>
    </xdr:from>
    <xdr:to>
      <xdr:col>3</xdr:col>
      <xdr:colOff>516707</xdr:colOff>
      <xdr:row>30</xdr:row>
      <xdr:rowOff>33703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ACE8CFC-5F53-4F13-BBAE-8F55126AAFC9}"/>
            </a:ext>
          </a:extLst>
        </xdr:cNvPr>
        <xdr:cNvSpPr txBox="1"/>
      </xdr:nvSpPr>
      <xdr:spPr>
        <a:xfrm>
          <a:off x="0" y="4051788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117231</xdr:rowOff>
    </xdr:from>
    <xdr:to>
      <xdr:col>3</xdr:col>
      <xdr:colOff>553342</xdr:colOff>
      <xdr:row>50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E39065-CEDA-40C8-95B3-86A7A0FDF108}"/>
            </a:ext>
          </a:extLst>
        </xdr:cNvPr>
        <xdr:cNvSpPr txBox="1"/>
      </xdr:nvSpPr>
      <xdr:spPr>
        <a:xfrm>
          <a:off x="0" y="6982558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1905000</xdr:colOff>
      <xdr:row>60</xdr:row>
      <xdr:rowOff>107674</xdr:rowOff>
    </xdr:from>
    <xdr:to>
      <xdr:col>4</xdr:col>
      <xdr:colOff>720586</xdr:colOff>
      <xdr:row>66</xdr:row>
      <xdr:rowOff>43898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ABB60EF-678E-42A1-A311-E6849486AB08}"/>
            </a:ext>
          </a:extLst>
        </xdr:cNvPr>
        <xdr:cNvSpPr txBox="1"/>
      </xdr:nvSpPr>
      <xdr:spPr>
        <a:xfrm>
          <a:off x="2575891" y="8854109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18" activePane="bottomLeft" state="frozen"/>
      <selection activeCell="A14" sqref="A14:B14"/>
      <selection pane="bottomLeft" activeCell="G42" sqref="G4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149999999999999" customHeight="1" x14ac:dyDescent="0.2">
      <c r="A3" s="166" t="s">
        <v>603</v>
      </c>
      <c r="B3" s="167"/>
      <c r="C3" s="10" t="s">
        <v>497</v>
      </c>
      <c r="D3" s="107">
        <v>1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205" zoomScale="130" zoomScaleNormal="130" workbookViewId="0">
      <selection activeCell="F220" sqref="F22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24.28515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5056795.54</v>
      </c>
      <c r="D9" s="78"/>
      <c r="E9" s="39" t="str">
        <f>+IF(SUM(C9:C90)&lt;&gt;0,"","SIN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284597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284597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284597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4726494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4726494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4726494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45704.54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45704.54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45704.54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3930091.79</v>
      </c>
      <c r="D94" s="112">
        <v>1</v>
      </c>
      <c r="E94" s="41" t="str">
        <f>+IF(SUM(C94:C212)&lt;&gt;0,"","SIN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3218456</v>
      </c>
      <c r="D95" s="112">
        <f>C95/$C$94</f>
        <v>0.81892642003661698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3028461.7</v>
      </c>
      <c r="D96" s="112">
        <f t="shared" ref="D96:D159" si="0">C96/$C$94</f>
        <v>0.77058294356020629</v>
      </c>
      <c r="E96" s="41"/>
    </row>
    <row r="97" spans="1:5" x14ac:dyDescent="0.2">
      <c r="A97" s="43">
        <v>5111</v>
      </c>
      <c r="B97" s="41" t="s">
        <v>280</v>
      </c>
      <c r="C97" s="142">
        <v>2061419.38</v>
      </c>
      <c r="D97" s="44">
        <f t="shared" si="0"/>
        <v>0.5245219425269454</v>
      </c>
      <c r="E97" s="41"/>
    </row>
    <row r="98" spans="1:5" x14ac:dyDescent="0.2">
      <c r="A98" s="43">
        <v>5112</v>
      </c>
      <c r="B98" s="41" t="s">
        <v>281</v>
      </c>
      <c r="C98" s="142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42">
        <v>0</v>
      </c>
      <c r="D99" s="44">
        <f t="shared" si="0"/>
        <v>0</v>
      </c>
      <c r="E99" s="41"/>
    </row>
    <row r="100" spans="1:5" x14ac:dyDescent="0.2">
      <c r="A100" s="43">
        <v>5114</v>
      </c>
      <c r="B100" s="41" t="s">
        <v>283</v>
      </c>
      <c r="C100" s="142">
        <v>389435.18</v>
      </c>
      <c r="D100" s="44">
        <f t="shared" si="0"/>
        <v>9.9090606736185152E-2</v>
      </c>
      <c r="E100" s="41"/>
    </row>
    <row r="101" spans="1:5" x14ac:dyDescent="0.2">
      <c r="A101" s="43">
        <v>5115</v>
      </c>
      <c r="B101" s="41" t="s">
        <v>284</v>
      </c>
      <c r="C101" s="142">
        <v>577607.14</v>
      </c>
      <c r="D101" s="44">
        <f t="shared" si="0"/>
        <v>0.1469703942970757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71889.59</v>
      </c>
      <c r="D103" s="112">
        <f t="shared" si="0"/>
        <v>1.8292089305120274E-2</v>
      </c>
      <c r="E103" s="41"/>
    </row>
    <row r="104" spans="1:5" x14ac:dyDescent="0.2">
      <c r="A104" s="43">
        <v>5121</v>
      </c>
      <c r="B104" s="41" t="s">
        <v>287</v>
      </c>
      <c r="C104" s="142">
        <v>20427.62</v>
      </c>
      <c r="D104" s="44">
        <f t="shared" si="0"/>
        <v>5.1977462846993705E-3</v>
      </c>
      <c r="E104" s="41"/>
    </row>
    <row r="105" spans="1:5" x14ac:dyDescent="0.2">
      <c r="A105" s="43">
        <v>5122</v>
      </c>
      <c r="B105" s="41" t="s">
        <v>288</v>
      </c>
      <c r="C105" s="142">
        <v>0</v>
      </c>
      <c r="D105" s="44">
        <f t="shared" si="0"/>
        <v>0</v>
      </c>
      <c r="E105" s="41"/>
    </row>
    <row r="106" spans="1:5" x14ac:dyDescent="0.2">
      <c r="A106" s="43">
        <v>5123</v>
      </c>
      <c r="B106" s="41" t="s">
        <v>289</v>
      </c>
      <c r="C106" s="142">
        <v>1965.46</v>
      </c>
      <c r="D106" s="44">
        <f t="shared" si="0"/>
        <v>5.0010536776801335E-4</v>
      </c>
      <c r="E106" s="41"/>
    </row>
    <row r="107" spans="1:5" x14ac:dyDescent="0.2">
      <c r="A107" s="43">
        <v>5124</v>
      </c>
      <c r="B107" s="41" t="s">
        <v>290</v>
      </c>
      <c r="C107" s="142">
        <v>965</v>
      </c>
      <c r="D107" s="44">
        <f t="shared" si="0"/>
        <v>2.455413388703575E-4</v>
      </c>
      <c r="E107" s="41"/>
    </row>
    <row r="108" spans="1:5" x14ac:dyDescent="0.2">
      <c r="A108" s="43">
        <v>5125</v>
      </c>
      <c r="B108" s="41" t="s">
        <v>291</v>
      </c>
      <c r="C108" s="142">
        <v>3320.2</v>
      </c>
      <c r="D108" s="44">
        <f t="shared" si="0"/>
        <v>8.4481487390400108E-4</v>
      </c>
      <c r="E108" s="41"/>
    </row>
    <row r="109" spans="1:5" x14ac:dyDescent="0.2">
      <c r="A109" s="43">
        <v>5126</v>
      </c>
      <c r="B109" s="41" t="s">
        <v>292</v>
      </c>
      <c r="C109" s="142">
        <v>34840.910000000003</v>
      </c>
      <c r="D109" s="44">
        <f t="shared" si="0"/>
        <v>8.8651644444161966E-3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10370.4</v>
      </c>
      <c r="D112" s="44">
        <f t="shared" si="0"/>
        <v>2.6387169954623373E-3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118104.70999999999</v>
      </c>
      <c r="D113" s="112">
        <f t="shared" si="0"/>
        <v>3.0051387171290467E-2</v>
      </c>
      <c r="E113" s="41"/>
    </row>
    <row r="114" spans="1:5" x14ac:dyDescent="0.2">
      <c r="A114" s="43">
        <v>5131</v>
      </c>
      <c r="B114" s="41" t="s">
        <v>297</v>
      </c>
      <c r="C114" s="142">
        <v>21336</v>
      </c>
      <c r="D114" s="44">
        <f t="shared" si="0"/>
        <v>5.4288808353761125E-3</v>
      </c>
      <c r="E114" s="41"/>
    </row>
    <row r="115" spans="1:5" x14ac:dyDescent="0.2">
      <c r="A115" s="43">
        <v>5132</v>
      </c>
      <c r="B115" s="41" t="s">
        <v>298</v>
      </c>
      <c r="C115" s="142">
        <v>22655.46</v>
      </c>
      <c r="D115" s="44">
        <f t="shared" si="0"/>
        <v>5.764613451941793E-3</v>
      </c>
      <c r="E115" s="41"/>
    </row>
    <row r="116" spans="1:5" x14ac:dyDescent="0.2">
      <c r="A116" s="43">
        <v>5133</v>
      </c>
      <c r="B116" s="41" t="s">
        <v>299</v>
      </c>
      <c r="C116" s="142">
        <v>12900</v>
      </c>
      <c r="D116" s="44">
        <f t="shared" si="0"/>
        <v>3.282366084380945E-3</v>
      </c>
      <c r="E116" s="41"/>
    </row>
    <row r="117" spans="1:5" x14ac:dyDescent="0.2">
      <c r="A117" s="43">
        <v>5134</v>
      </c>
      <c r="B117" s="41" t="s">
        <v>300</v>
      </c>
      <c r="C117" s="142">
        <v>262.16000000000003</v>
      </c>
      <c r="D117" s="44">
        <f t="shared" si="0"/>
        <v>6.6705821138085945E-5</v>
      </c>
      <c r="E117" s="41"/>
    </row>
    <row r="118" spans="1:5" x14ac:dyDescent="0.2">
      <c r="A118" s="43">
        <v>5135</v>
      </c>
      <c r="B118" s="41" t="s">
        <v>301</v>
      </c>
      <c r="C118" s="142">
        <v>9175.94</v>
      </c>
      <c r="D118" s="44">
        <f t="shared" si="0"/>
        <v>2.3347902518073248E-3</v>
      </c>
      <c r="E118" s="41"/>
    </row>
    <row r="119" spans="1:5" x14ac:dyDescent="0.2">
      <c r="A119" s="43">
        <v>5136</v>
      </c>
      <c r="B119" s="41" t="s">
        <v>302</v>
      </c>
      <c r="C119" s="142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2">
        <v>0</v>
      </c>
      <c r="D120" s="44">
        <f t="shared" si="0"/>
        <v>0</v>
      </c>
      <c r="E120" s="41"/>
    </row>
    <row r="121" spans="1:5" x14ac:dyDescent="0.2">
      <c r="A121" s="43">
        <v>5138</v>
      </c>
      <c r="B121" s="41" t="s">
        <v>304</v>
      </c>
      <c r="C121" s="142">
        <v>4282.1499999999996</v>
      </c>
      <c r="D121" s="44">
        <f t="shared" si="0"/>
        <v>1.0895801494753383E-3</v>
      </c>
      <c r="E121" s="41"/>
    </row>
    <row r="122" spans="1:5" x14ac:dyDescent="0.2">
      <c r="A122" s="43">
        <v>5139</v>
      </c>
      <c r="B122" s="41" t="s">
        <v>305</v>
      </c>
      <c r="C122" s="142">
        <v>47493</v>
      </c>
      <c r="D122" s="44">
        <f t="shared" si="0"/>
        <v>1.208445057717087E-2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711635.78999999992</v>
      </c>
      <c r="D123" s="112">
        <f t="shared" si="0"/>
        <v>0.18107357996338297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693993.09</v>
      </c>
      <c r="D133" s="112">
        <f t="shared" si="0"/>
        <v>0.17658444817137464</v>
      </c>
      <c r="E133" s="41"/>
    </row>
    <row r="134" spans="1:5" x14ac:dyDescent="0.2">
      <c r="A134" s="43">
        <v>5241</v>
      </c>
      <c r="B134" s="41" t="s">
        <v>315</v>
      </c>
      <c r="C134" s="142">
        <v>674973.99</v>
      </c>
      <c r="D134" s="44">
        <f t="shared" si="0"/>
        <v>0.17174509555157233</v>
      </c>
      <c r="E134" s="41"/>
    </row>
    <row r="135" spans="1:5" x14ac:dyDescent="0.2">
      <c r="A135" s="43">
        <v>5242</v>
      </c>
      <c r="B135" s="41" t="s">
        <v>316</v>
      </c>
      <c r="C135" s="142">
        <v>9000</v>
      </c>
      <c r="D135" s="44">
        <f t="shared" si="0"/>
        <v>2.2900228495681013E-3</v>
      </c>
      <c r="E135" s="41"/>
    </row>
    <row r="136" spans="1:5" x14ac:dyDescent="0.2">
      <c r="A136" s="43">
        <v>5243</v>
      </c>
      <c r="B136" s="41" t="s">
        <v>317</v>
      </c>
      <c r="C136" s="142">
        <v>10019.1</v>
      </c>
      <c r="D136" s="44">
        <f t="shared" si="0"/>
        <v>2.5493297702341962E-3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17642.7</v>
      </c>
      <c r="D138" s="112">
        <f t="shared" si="0"/>
        <v>4.489131792008349E-3</v>
      </c>
      <c r="E138" s="41"/>
    </row>
    <row r="139" spans="1:5" x14ac:dyDescent="0.2">
      <c r="A139" s="43">
        <v>5251</v>
      </c>
      <c r="B139" s="41" t="s">
        <v>319</v>
      </c>
      <c r="C139" s="142">
        <v>17642.7</v>
      </c>
      <c r="D139" s="44">
        <f t="shared" si="0"/>
        <v>4.489131792008349E-3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15" zoomScale="160" zoomScaleNormal="160" workbookViewId="0">
      <selection activeCell="F179" sqref="F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7109375" style="14" customWidth="1"/>
    <col min="8" max="8" width="26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+IF(SUM(C9:C11)&lt;&gt;0,"","SIN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4681.5</v>
      </c>
      <c r="D15" s="144">
        <v>4681.5</v>
      </c>
      <c r="E15" s="144">
        <v>4681.5</v>
      </c>
      <c r="F15" s="144">
        <v>0</v>
      </c>
      <c r="G15" s="144">
        <v>0</v>
      </c>
      <c r="H15" s="14" t="str">
        <f>+IF(SUM(C15:C16)&lt;&gt;0,"","SIN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1893.87</v>
      </c>
      <c r="D20" s="144">
        <v>1893.87</v>
      </c>
      <c r="E20" s="144">
        <v>0</v>
      </c>
      <c r="F20" s="144">
        <v>0</v>
      </c>
      <c r="G20" s="144">
        <v>0</v>
      </c>
      <c r="H20" s="14" t="str">
        <f>+IF(SUM(C20:C28)&lt;&gt;0,"","SIN INFORMACIÓN QUE REVELAR")</f>
        <v/>
      </c>
    </row>
    <row r="21" spans="1:8" x14ac:dyDescent="0.2">
      <c r="A21" s="16">
        <v>1125</v>
      </c>
      <c r="B21" s="14" t="s">
        <v>129</v>
      </c>
      <c r="C21" s="144">
        <v>10000</v>
      </c>
      <c r="D21" s="144">
        <v>10000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1545642.57</v>
      </c>
      <c r="D23" s="144">
        <v>1545642.57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+IF(SUM(C32:C37)&lt;&gt;0,"","SIN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692269.4</v>
      </c>
      <c r="E41" s="14" t="str">
        <f>+IF(SUM(C41:C42)&lt;&gt;0,"","SIN INFORMACIÓN QUE REVELAR")</f>
        <v/>
      </c>
    </row>
    <row r="42" spans="1:8" x14ac:dyDescent="0.2">
      <c r="A42" s="16">
        <v>1151</v>
      </c>
      <c r="B42" s="14" t="s">
        <v>145</v>
      </c>
      <c r="C42" s="144">
        <v>692269.4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+IF(SUM(C50:C52)&lt;&gt;0,"","SIN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6741995.5300000003</v>
      </c>
      <c r="D56" s="144">
        <f>SUM(D57:D63)</f>
        <v>0</v>
      </c>
      <c r="E56" s="144">
        <f>SUM(E57:E63)</f>
        <v>0</v>
      </c>
      <c r="F56" s="14" t="str">
        <f>+IF(SUM(C56:C72)&lt;&gt;0,"","SIN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6741995.5300000003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3657604.7</v>
      </c>
      <c r="D64" s="144">
        <f t="shared" ref="D64:E64" si="0">SUM(D65:D72)</f>
        <v>0</v>
      </c>
      <c r="E64" s="144">
        <f t="shared" si="0"/>
        <v>2796780.79</v>
      </c>
    </row>
    <row r="65" spans="1:9" x14ac:dyDescent="0.2">
      <c r="A65" s="16">
        <v>1241</v>
      </c>
      <c r="B65" s="14" t="s">
        <v>158</v>
      </c>
      <c r="C65" s="144">
        <v>1580334.1</v>
      </c>
      <c r="D65" s="144">
        <v>0</v>
      </c>
      <c r="E65" s="144">
        <v>0</v>
      </c>
    </row>
    <row r="66" spans="1:9" x14ac:dyDescent="0.2">
      <c r="A66" s="16">
        <v>1242</v>
      </c>
      <c r="B66" s="14" t="s">
        <v>159</v>
      </c>
      <c r="C66" s="144">
        <v>87216</v>
      </c>
      <c r="D66" s="144">
        <v>0</v>
      </c>
      <c r="E66" s="144">
        <v>0</v>
      </c>
    </row>
    <row r="67" spans="1:9" x14ac:dyDescent="0.2">
      <c r="A67" s="16">
        <v>1243</v>
      </c>
      <c r="B67" s="14" t="s">
        <v>160</v>
      </c>
      <c r="C67" s="144">
        <v>299938.63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1660131.97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2796780.79</v>
      </c>
    </row>
    <row r="70" spans="1:9" x14ac:dyDescent="0.2">
      <c r="A70" s="16">
        <v>1246</v>
      </c>
      <c r="B70" s="14" t="s">
        <v>163</v>
      </c>
      <c r="C70" s="144">
        <v>29984</v>
      </c>
      <c r="D70" s="144">
        <v>0</v>
      </c>
      <c r="E70" s="144">
        <v>0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89749.2</v>
      </c>
      <c r="D76" s="144">
        <f>SUM(D77:D81)</f>
        <v>0</v>
      </c>
      <c r="E76" s="144">
        <f>SUM(E77:E81)</f>
        <v>81869.94</v>
      </c>
      <c r="F76" s="14" t="str">
        <f>+IF(SUM(C76:C88)&lt;&gt;0,"","SIN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82209.2</v>
      </c>
      <c r="D77" s="144">
        <v>0</v>
      </c>
      <c r="E77" s="144">
        <v>78037.11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7540</v>
      </c>
      <c r="D80" s="144">
        <v>0</v>
      </c>
      <c r="E80" s="144">
        <v>3832.83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+IF(SUM(C92:C94)&lt;&gt;0,"","SIN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+IF(SUM(C98:C106)&lt;&gt;0,"","SIN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4583702.8</v>
      </c>
      <c r="D110" s="144">
        <f>SUM(D111:D119)</f>
        <v>4583702.8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+IF(SUM(C110:C123)&lt;&gt;0,"","SIN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2770373.22</v>
      </c>
      <c r="D111" s="144">
        <f>C111</f>
        <v>2770373.22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1267712.29</v>
      </c>
      <c r="D112" s="144">
        <f t="shared" ref="D112:D119" si="1">C112</f>
        <v>1267712.29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100000</v>
      </c>
      <c r="D116" s="144">
        <f t="shared" si="1"/>
        <v>100000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478079</v>
      </c>
      <c r="D117" s="144">
        <f t="shared" si="1"/>
        <v>478079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-32461.71</v>
      </c>
      <c r="D119" s="144">
        <f t="shared" si="1"/>
        <v>-32461.71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+IF(SUM(C127:C140)&lt;&gt;0,"","SIN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+IF(SUM(C144:C151)&lt;&gt;0,"","SIN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+IF(SUM(C155:C163)&lt;&gt;0,"","SIN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+IF(SUM(C167:C170)&lt;&gt;0,"","SIN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25" zoomScale="160" zoomScaleNormal="160" workbookViewId="0">
      <selection activeCell="H30" sqref="H30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7109375" style="22" customWidth="1"/>
    <col min="5" max="5" width="24.28515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2366203.42</v>
      </c>
      <c r="E9" s="22" t="str">
        <f>+IF(SUM(C9:C11)&lt;&gt;0,"","SIN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0.01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1126703.75</v>
      </c>
      <c r="E15" s="22" t="str">
        <f>+IF(SUM(C15:C29)&lt;&gt;0,"","SIN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7309032.3099999996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27" zoomScale="130" zoomScaleNormal="130" workbookViewId="0">
      <selection activeCell="H149" sqref="H1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24.28515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+IF(SUM(C9:C16)&lt;&gt;0,"","SIN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5520456.25</v>
      </c>
      <c r="D10" s="147">
        <v>4970788.01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5520456.25</v>
      </c>
      <c r="D16" s="148">
        <f>SUM(D9:D15)</f>
        <v>4970788.01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+IF(SUM(C21:C44)&lt;&gt;0,"","SIN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250000</v>
      </c>
      <c r="D29" s="148">
        <f>SUM(D30:D37)</f>
        <v>75519.88</v>
      </c>
    </row>
    <row r="30" spans="1:5" x14ac:dyDescent="0.2">
      <c r="A30" s="26">
        <v>1241</v>
      </c>
      <c r="B30" s="22" t="s">
        <v>158</v>
      </c>
      <c r="C30" s="147">
        <v>250000</v>
      </c>
      <c r="D30" s="147">
        <v>75519.88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250000</v>
      </c>
      <c r="D44" s="148">
        <f>D21+D29+D38</f>
        <v>75519.88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1126703.75</v>
      </c>
      <c r="D48" s="148">
        <v>219110.33</v>
      </c>
      <c r="E48" s="136" t="str">
        <f>+IF(SUM(C48:C145)&lt;&gt;0,"","SIN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703822.74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355012.11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355012.11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351618.07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3394.04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348810.63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295118.63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53691.98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0.02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1126703.75</v>
      </c>
      <c r="D145" s="148">
        <f>D48+D49+D103-D109-D112</f>
        <v>922933.07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showGridLines="0" topLeftCell="A4" zoomScale="130" zoomScaleNormal="130" workbookViewId="0">
      <selection activeCell="E24" sqref="E24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5056795.54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5056795.54</v>
      </c>
    </row>
    <row r="23" spans="1:3" x14ac:dyDescent="0.2">
      <c r="B23" s="30" t="s">
        <v>604</v>
      </c>
    </row>
    <row r="24" spans="1:3" x14ac:dyDescent="0.2">
      <c r="B24" s="30" t="s">
        <v>605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showGridLines="0" topLeftCell="A19" zoomScale="130" zoomScaleNormal="130" workbookViewId="0">
      <selection activeCell="F39" sqref="F39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4180091.79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250000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250000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3930091.79</v>
      </c>
    </row>
    <row r="42" spans="1:3" x14ac:dyDescent="0.2">
      <c r="B42" s="30" t="s">
        <v>604</v>
      </c>
    </row>
    <row r="43" spans="1:3" x14ac:dyDescent="0.2">
      <c r="B43" s="30" t="s">
        <v>605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B31" zoomScale="115" zoomScaleNormal="115" workbookViewId="0">
      <selection activeCell="F62" sqref="F62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4.28515625" style="22" bestFit="1" customWidth="1"/>
    <col min="8" max="10" width="20.285156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+IF(SUM(C10:C35)&lt;&gt;0,"","SIN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17739091.649999999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-12682296.109999999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-5056795.54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-17739091.649999999</v>
      </c>
    </row>
    <row r="51" spans="1:3" x14ac:dyDescent="0.2">
      <c r="A51" s="22">
        <v>8220</v>
      </c>
      <c r="B51" s="103" t="s">
        <v>46</v>
      </c>
      <c r="C51" s="161">
        <v>12083431.32</v>
      </c>
    </row>
    <row r="52" spans="1:3" x14ac:dyDescent="0.2">
      <c r="A52" s="22">
        <v>8230</v>
      </c>
      <c r="B52" s="103" t="s">
        <v>600</v>
      </c>
      <c r="C52" s="161">
        <v>-1151439.8500000001</v>
      </c>
    </row>
    <row r="53" spans="1:3" x14ac:dyDescent="0.2">
      <c r="A53" s="22">
        <v>8240</v>
      </c>
      <c r="B53" s="103" t="s">
        <v>45</v>
      </c>
      <c r="C53" s="161">
        <v>2627008.39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4180091.79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2019-02-13T21:19:08Z</cp:lastPrinted>
  <dcterms:created xsi:type="dcterms:W3CDTF">2012-12-11T20:36:24Z</dcterms:created>
  <dcterms:modified xsi:type="dcterms:W3CDTF">2025-04-29T01:01:57Z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